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My Drive\1. Work\Issuance Plan 2022\Q3-4\"/>
    </mc:Choice>
  </mc:AlternateContent>
  <xr:revisionPtr revIDLastSave="0" documentId="13_ncr:1_{ECF3356D-EA2F-487D-83E2-607CB8E935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E Q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J19" i="1"/>
  <c r="B6" i="1"/>
  <c r="B18" i="1"/>
  <c r="C18" i="1"/>
  <c r="E18" i="1"/>
  <c r="K12" i="1"/>
  <c r="K6" i="1" s="1"/>
  <c r="I18" i="1"/>
  <c r="J18" i="1"/>
  <c r="I12" i="1"/>
  <c r="I6" i="1"/>
  <c r="J6" i="1"/>
  <c r="H6" i="1"/>
  <c r="E6" i="1"/>
  <c r="L12" i="1" l="1"/>
  <c r="G12" i="1"/>
  <c r="F12" i="1"/>
  <c r="E12" i="1"/>
  <c r="D12" i="1"/>
  <c r="C12" i="1"/>
  <c r="B12" i="1"/>
  <c r="P7" i="1"/>
  <c r="P11" i="1" s="1"/>
  <c r="M9" i="1" s="1"/>
  <c r="M6" i="1" s="1"/>
  <c r="M18" i="1" s="1"/>
  <c r="O7" i="1"/>
  <c r="O11" i="1" s="1"/>
  <c r="L9" i="1" s="1"/>
  <c r="L6" i="1" s="1"/>
  <c r="L18" i="1" s="1"/>
  <c r="O6" i="1"/>
  <c r="C10" i="1" l="1"/>
  <c r="B19" i="1" l="1"/>
  <c r="C19" i="1"/>
  <c r="D10" i="1"/>
  <c r="C6" i="1"/>
  <c r="D6" i="1" l="1"/>
  <c r="D18" i="1" s="1"/>
  <c r="D19" i="1" s="1"/>
  <c r="E10" i="1"/>
  <c r="E19" i="1" l="1"/>
  <c r="F10" i="1"/>
  <c r="G10" i="1" s="1"/>
  <c r="I10" i="1" s="1"/>
  <c r="J10" i="1" s="1"/>
  <c r="F6" i="1" l="1"/>
  <c r="F18" i="1" s="1"/>
  <c r="F19" i="1" l="1"/>
  <c r="G6" i="1"/>
  <c r="G18" i="1" s="1"/>
  <c r="G19" i="1" l="1"/>
  <c r="M19" i="1" s="1"/>
  <c r="H18" i="1"/>
  <c r="L19" i="1" l="1"/>
  <c r="L20" i="1" s="1"/>
  <c r="H19" i="1"/>
  <c r="I19" i="1"/>
</calcChain>
</file>

<file path=xl/sharedStrings.xml><?xml version="1.0" encoding="utf-8"?>
<sst xmlns="http://schemas.openxmlformats.org/spreadsheetml/2006/main" count="31" uniqueCount="25">
  <si>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</si>
  <si>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</si>
  <si>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</si>
  <si>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</si>
  <si>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</si>
  <si>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</si>
  <si>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</si>
  <si>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</si>
  <si>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</si>
  <si>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ოქტომბერი-დეკემბერი</t>
  </si>
  <si>
    <t>ბიუჯეტში შემოსული თანხა</t>
  </si>
  <si>
    <t>6 თვიანი</t>
  </si>
  <si>
    <t>12 თვიანი</t>
  </si>
  <si>
    <t>2 წლიანი</t>
  </si>
  <si>
    <t>5 წლიანი</t>
  </si>
  <si>
    <t>10 წლიანი</t>
  </si>
  <si>
    <t>ძირითადი თანხის დაფარვა</t>
  </si>
  <si>
    <t>2.25 წლიანი</t>
  </si>
  <si>
    <t>ვალდებულების წმინდა ზრდა</t>
  </si>
  <si>
    <t>ვალდებულების წმინდა ზრდა ნაზარდი ჯამით</t>
  </si>
  <si>
    <t>გამოშვების მოცულობები მოცემულია ნომინალებში.</t>
  </si>
  <si>
    <t>150-210</t>
  </si>
  <si>
    <t>655-753</t>
  </si>
  <si>
    <t>ითვალისწინებს პირველადი დილერების მხრიდან დამატებით მოთხოვნას.</t>
  </si>
  <si>
    <t>წმინდა ზრდის დინამიკა (მლნ. 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</si>
</sst>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[$-409]mmmm"/>
  </numFmts>
  <fonts count="17" x14ac:knownFonts="1">
    <font>
      <sz val="10"/>
      <name val="Arial"/>
      <family val="2"/>
    </font>
    <font>
      <sz val="10"/>
      <name val="Arial"/>
      <family val="2"/>
    </font>
    <font>
      <sz val="9"/>
      <color indexed="8"/>
      <name val="Sylfaen"/>
      <family val="1"/>
    </font>
    <font>
      <sz val="14"/>
      <color theme="4" tint="-0.499984740745262"/>
      <name val="Sylfaen"/>
      <family val="1"/>
      <charset val="1"/>
    </font>
    <font>
      <sz val="10"/>
      <color theme="4" tint="-0.499984740745262"/>
      <name val="Arial"/>
      <family val="2"/>
      <charset val="1"/>
    </font>
    <font>
      <sz val="11"/>
      <color theme="4" tint="-0.499984740745262"/>
      <name val="Sylfaen"/>
      <family val="1"/>
      <charset val="1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  <charset val="1"/>
    </font>
    <font>
      <sz val="9"/>
      <color theme="7" tint="0.59999389629810485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4DD8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-0.249977111117893"/>
        <bgColor indexed="0"/>
      </patternFill>
    </fill>
    <fill>
      <patternFill patternType="solid">
        <fgColor rgb="FF3E4D60"/>
        <bgColor indexed="64"/>
      </patternFill>
    </fill>
    <fill>
      <patternFill patternType="solid">
        <fgColor rgb="FF435369"/>
        <bgColor indexed="64"/>
      </patternFill>
    </fill>
    <fill>
      <patternFill patternType="solid">
        <fgColor rgb="FFF1DC83"/>
        <bgColor indexed="64"/>
      </patternFill>
    </fill>
    <fill>
      <patternFill patternType="solid">
        <fgColor rgb="FF81C1D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EDC73B"/>
      </right>
      <top style="medium">
        <color rgb="FFF9EBB9"/>
      </top>
      <bottom style="medium">
        <color rgb="FFEDC73B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24994659260841701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vertical="center" wrapText="1" readingOrder="1"/>
      <protection locked="0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Border="1" applyAlignment="1" applyProtection="1">
      <alignment horizontal="center" vertical="center" wrapText="1" readingOrder="1"/>
      <protection locked="0"/>
    </xf>
    <xf numFmtId="165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7" borderId="4" xfId="0" applyNumberFormat="1" applyFont="1" applyFill="1" applyBorder="1" applyAlignment="1">
      <alignment horizontal="right" vertical="center" indent="4"/>
    </xf>
    <xf numFmtId="3" fontId="7" fillId="7" borderId="5" xfId="0" applyNumberFormat="1" applyFont="1" applyFill="1" applyBorder="1" applyAlignment="1">
      <alignment horizontal="right" vertical="center" indent="4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3" fontId="0" fillId="0" borderId="0" xfId="0" applyNumberFormat="1"/>
    <xf numFmtId="0" fontId="10" fillId="0" borderId="0" xfId="0" applyFont="1" applyAlignment="1">
      <alignment horizontal="left"/>
    </xf>
    <xf numFmtId="0" fontId="11" fillId="0" borderId="0" xfId="0" applyFont="1"/>
    <xf numFmtId="0" fontId="9" fillId="0" borderId="0" xfId="0" applyFont="1"/>
    <xf numFmtId="0" fontId="12" fillId="0" borderId="0" xfId="0" applyFont="1"/>
    <xf numFmtId="3" fontId="7" fillId="6" borderId="2" xfId="0" applyNumberFormat="1" applyFont="1" applyFill="1" applyBorder="1" applyAlignment="1">
      <alignment horizontal="right" vertical="center"/>
    </xf>
    <xf numFmtId="3" fontId="7" fillId="6" borderId="3" xfId="0" applyNumberFormat="1" applyFont="1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3" fontId="7" fillId="6" borderId="9" xfId="0" applyNumberFormat="1" applyFont="1" applyFill="1" applyBorder="1" applyAlignment="1">
      <alignment horizontal="right" vertical="center"/>
    </xf>
    <xf numFmtId="3" fontId="7" fillId="6" borderId="10" xfId="0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left" vertical="center" wrapText="1" indent="10" readingOrder="1"/>
      <protection locked="0"/>
    </xf>
    <xf numFmtId="10" fontId="7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center" vertical="center"/>
    </xf>
    <xf numFmtId="3" fontId="7" fillId="7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16" fillId="2" borderId="13" xfId="0" applyNumberFormat="1" applyFont="1" applyFill="1" applyBorder="1" applyAlignment="1" applyProtection="1">
      <alignment horizontal="left" vertical="center" wrapText="1" readingOrder="1"/>
      <protection locked="0"/>
    </xf>
    <xf numFmtId="164" fontId="1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6" xfId="0" applyFont="1" applyFill="1" applyBorder="1" applyAlignment="1" applyProtection="1">
      <alignment horizontal="left" vertical="center" wrapText="1" readingOrder="1"/>
      <protection locked="0"/>
    </xf>
    <xf numFmtId="3" fontId="7" fillId="6" borderId="17" xfId="0" applyNumberFormat="1" applyFont="1" applyFill="1" applyBorder="1" applyAlignment="1">
      <alignment horizontal="center" vertical="center"/>
    </xf>
    <xf numFmtId="0" fontId="15" fillId="8" borderId="16" xfId="0" applyFont="1" applyFill="1" applyBorder="1" applyAlignment="1" applyProtection="1">
      <alignment horizontal="left" vertical="center" wrapText="1" readingOrder="1"/>
      <protection locked="0"/>
    </xf>
    <xf numFmtId="3" fontId="0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5" fillId="9" borderId="16" xfId="0" applyFont="1" applyFill="1" applyBorder="1" applyAlignment="1" applyProtection="1">
      <alignment horizontal="left" vertical="center" wrapText="1" readingOrder="1"/>
      <protection locked="0"/>
    </xf>
    <xf numFmtId="3" fontId="0" fillId="0" borderId="7" xfId="0" applyNumberFormat="1" applyFill="1" applyBorder="1" applyAlignment="1">
      <alignment horizontal="center" vertical="center"/>
    </xf>
    <xf numFmtId="3" fontId="7" fillId="6" borderId="18" xfId="0" applyNumberFormat="1" applyFont="1" applyFill="1" applyBorder="1" applyAlignment="1">
      <alignment horizontal="center" vertical="center"/>
    </xf>
    <xf numFmtId="0" fontId="14" fillId="5" borderId="19" xfId="0" applyFont="1" applyFill="1" applyBorder="1" applyAlignment="1" applyProtection="1">
      <alignment horizontal="left" vertical="center" wrapText="1" readingOrder="1"/>
      <protection locked="0"/>
    </xf>
    <xf numFmtId="3" fontId="7" fillId="6" borderId="20" xfId="0" applyNumberFormat="1" applyFont="1" applyFill="1" applyBorder="1" applyAlignment="1">
      <alignment horizontal="right" vertical="center"/>
    </xf>
    <xf numFmtId="3" fontId="7" fillId="6" borderId="21" xfId="0" applyNumberFormat="1" applyFont="1" applyFill="1" applyBorder="1" applyAlignment="1">
      <alignment horizontal="right" vertical="center"/>
    </xf>
    <xf numFmtId="3" fontId="8" fillId="10" borderId="2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1</xdr:row>
      <xdr:rowOff>0</xdr:rowOff>
    </xdr:to>
    <xdr:pic>
      <xdr:nvPicPr>
        <xdr:cNvPr id="2" name="Picture 0">
          <a:extLst>
            <a:ext uri="{FF2B5EF4-FFF2-40B4-BE49-F238E27FC236}">
              <a16:creationId xmlns:a16="http://schemas.microsoft.com/office/drawing/2014/main" id="{D3B29F70-4BA5-4672-A552-0453CEFD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mar.Kvantaliani\Desktop\Calendar\2022_issuance_plan___net_growth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 Q1"/>
      <sheetName val="EN Q1"/>
      <sheetName val="GE"/>
      <sheetName val="GE Q2"/>
      <sheetName val="EN"/>
      <sheetName val="EN Q2"/>
      <sheetName val="yields-&amp;-plan_summary"/>
      <sheetName val="Sheet1"/>
      <sheetName val="2021-2025 -10Y -I"/>
      <sheetName val="service_2022_2023"/>
      <sheetName val="net_2022_nominal"/>
      <sheetName val="net_w_600"/>
      <sheetName val="net_w-o_600"/>
      <sheetName val="net_dynamics_w_600"/>
      <sheetName val="net_dynamics_w-o_600"/>
      <sheetName val="service_w_600"/>
      <sheetName val="service_w-o_600"/>
      <sheetName val="detailed_w_600"/>
      <sheetName val="detailed_w-o_600"/>
      <sheetName val="ბიუჯეტში შემოსული თანხა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S9">
            <v>30</v>
          </cell>
          <cell r="T9">
            <v>50</v>
          </cell>
          <cell r="U9">
            <v>600</v>
          </cell>
          <cell r="V9">
            <v>25</v>
          </cell>
        </row>
        <row r="10">
          <cell r="S10">
            <v>30</v>
          </cell>
          <cell r="T10">
            <v>50</v>
          </cell>
          <cell r="U10">
            <v>0</v>
          </cell>
          <cell r="V10">
            <v>0</v>
          </cell>
        </row>
        <row r="11">
          <cell r="S11">
            <v>30</v>
          </cell>
          <cell r="T11">
            <v>50</v>
          </cell>
          <cell r="U11">
            <v>100</v>
          </cell>
          <cell r="V11">
            <v>0</v>
          </cell>
        </row>
        <row r="12">
          <cell r="S12">
            <v>30</v>
          </cell>
          <cell r="T12">
            <v>50</v>
          </cell>
          <cell r="V12">
            <v>25</v>
          </cell>
        </row>
        <row r="13">
          <cell r="S13">
            <v>30</v>
          </cell>
          <cell r="T13">
            <v>50</v>
          </cell>
          <cell r="U13">
            <v>100</v>
          </cell>
          <cell r="V13">
            <v>0</v>
          </cell>
        </row>
        <row r="14">
          <cell r="S14">
            <v>30</v>
          </cell>
          <cell r="T14">
            <v>50</v>
          </cell>
          <cell r="U14">
            <v>0</v>
          </cell>
          <cell r="V14">
            <v>0</v>
          </cell>
        </row>
        <row r="27">
          <cell r="S27">
            <v>80</v>
          </cell>
          <cell r="T27">
            <v>100</v>
          </cell>
          <cell r="U27">
            <v>0</v>
          </cell>
          <cell r="V27">
            <v>25</v>
          </cell>
        </row>
        <row r="28">
          <cell r="S28">
            <v>80</v>
          </cell>
          <cell r="T28">
            <v>100</v>
          </cell>
          <cell r="U28">
            <v>0</v>
          </cell>
          <cell r="V28">
            <v>0</v>
          </cell>
        </row>
        <row r="29">
          <cell r="S29">
            <v>80</v>
          </cell>
          <cell r="T29">
            <v>100</v>
          </cell>
          <cell r="U29">
            <v>0</v>
          </cell>
          <cell r="V29">
            <v>0</v>
          </cell>
        </row>
        <row r="30">
          <cell r="S30">
            <v>80</v>
          </cell>
          <cell r="T30">
            <v>100</v>
          </cell>
          <cell r="V30">
            <v>25</v>
          </cell>
        </row>
        <row r="31">
          <cell r="S31">
            <v>80</v>
          </cell>
          <cell r="T31">
            <v>100</v>
          </cell>
          <cell r="U31">
            <v>0</v>
          </cell>
          <cell r="V31">
            <v>0</v>
          </cell>
        </row>
        <row r="32">
          <cell r="S32">
            <v>80</v>
          </cell>
          <cell r="T32">
            <v>100</v>
          </cell>
          <cell r="U32">
            <v>0</v>
          </cell>
          <cell r="V32">
            <v>0</v>
          </cell>
        </row>
      </sheetData>
      <sheetData sheetId="7"/>
      <sheetData sheetId="8"/>
      <sheetData sheetId="9"/>
      <sheetData sheetId="10">
        <row r="21">
          <cell r="B21">
            <v>1267000000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showGridLines="0" tabSelected="1" zoomScaleNormal="100" workbookViewId="0">
      <selection activeCell="F25" sqref="F25"/>
    </sheetView>
  </sheetViews>
  <sheetFormatPr defaultRowHeight="12.75" x14ac:dyDescent="0.2"/>
  <cols>
    <col min="1" max="1" width="36.42578125" customWidth="1"/>
    <col min="2" max="11" width="10" customWidth="1"/>
    <col min="12" max="12" width="19" hidden="1" customWidth="1"/>
    <col min="13" max="13" width="2.42578125" hidden="1" customWidth="1"/>
    <col min="14" max="14" width="17" customWidth="1"/>
    <col min="15" max="16" width="8.140625" hidden="1" customWidth="1"/>
    <col min="17" max="17" width="9.140625" hidden="1" customWidth="1"/>
  </cols>
  <sheetData>
    <row r="1" spans="1:16" ht="36" customHeight="1" x14ac:dyDescent="0.2">
      <c r="B1" s="1"/>
    </row>
    <row r="2" spans="1:16" ht="36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"/>
      <c r="M2" s="2"/>
      <c r="N2" s="2"/>
      <c r="O2" s="2"/>
      <c r="P2" s="2"/>
    </row>
    <row r="3" spans="1:16" ht="19.5" customHeight="1" x14ac:dyDescent="0.2">
      <c r="A3" s="3"/>
      <c r="B3" s="4"/>
      <c r="C3" s="25"/>
      <c r="D3" s="25"/>
      <c r="E3" s="25"/>
      <c r="F3" s="5"/>
      <c r="K3" s="6"/>
      <c r="L3" s="4"/>
      <c r="M3" s="4"/>
      <c r="N3" s="4"/>
      <c r="O3" s="4"/>
      <c r="P3" s="4"/>
    </row>
    <row r="4" spans="1:16" ht="19.5" customHeight="1" thickBot="1" x14ac:dyDescent="0.25">
      <c r="A4" s="3"/>
      <c r="B4" s="4"/>
      <c r="C4" s="4"/>
      <c r="D4" s="6"/>
      <c r="E4" s="7"/>
      <c r="F4" s="7"/>
      <c r="G4" s="7"/>
      <c r="H4" s="7"/>
      <c r="I4" s="7"/>
      <c r="J4" s="7"/>
      <c r="K4" s="6"/>
      <c r="L4" s="4"/>
      <c r="M4" s="4"/>
      <c r="N4" s="4"/>
      <c r="O4" s="4"/>
      <c r="P4" s="4"/>
    </row>
    <row r="5" spans="1:16" ht="30.75" customHeight="1" thickBot="1" x14ac:dyDescent="0.25">
      <c r="A5" s="40" t="s">
        <v>24</v>
      </c>
      <c r="B5" s="41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1" t="s">
        <v>6</v>
      </c>
      <c r="I5" s="41" t="s">
        <v>7</v>
      </c>
      <c r="J5" s="41" t="s">
        <v>8</v>
      </c>
      <c r="K5" s="42" t="s">
        <v>9</v>
      </c>
      <c r="L5" s="8" t="s">
        <v>9</v>
      </c>
      <c r="M5" s="8" t="s">
        <v>9</v>
      </c>
      <c r="O5" s="26">
        <v>6.5000000000000002E-2</v>
      </c>
      <c r="P5" s="26"/>
    </row>
    <row r="6" spans="1:16" ht="14.25" customHeight="1" x14ac:dyDescent="0.2">
      <c r="A6" s="43" t="s">
        <v>10</v>
      </c>
      <c r="B6" s="18">
        <f>SUM(B7:B11)</f>
        <v>215</v>
      </c>
      <c r="C6" s="19">
        <f t="shared" ref="C6:G6" si="0">SUM(C7:C11)</f>
        <v>190</v>
      </c>
      <c r="D6" s="19">
        <f t="shared" si="0"/>
        <v>190</v>
      </c>
      <c r="E6" s="19">
        <f>SUM(E7:E11)</f>
        <v>215</v>
      </c>
      <c r="F6" s="19">
        <f t="shared" si="0"/>
        <v>190</v>
      </c>
      <c r="G6" s="19">
        <f t="shared" si="0"/>
        <v>190</v>
      </c>
      <c r="H6" s="19">
        <f>SUM(H7:H11)</f>
        <v>245</v>
      </c>
      <c r="I6" s="19">
        <f t="shared" ref="I6:J6" si="1">SUM(I7:I11)</f>
        <v>220</v>
      </c>
      <c r="J6" s="19">
        <f t="shared" si="1"/>
        <v>220</v>
      </c>
      <c r="K6" s="44">
        <f>K18+K12</f>
        <v>869</v>
      </c>
      <c r="L6" s="9">
        <f>SUM(L7:L11)</f>
        <v>1589.5</v>
      </c>
      <c r="M6" s="10">
        <f>SUM(M7:M11)</f>
        <v>1559</v>
      </c>
      <c r="O6" s="27">
        <f>80*$O$5</f>
        <v>5.2</v>
      </c>
      <c r="P6" s="27"/>
    </row>
    <row r="7" spans="1:16" ht="14.25" customHeight="1" x14ac:dyDescent="0.2">
      <c r="A7" s="45" t="s">
        <v>11</v>
      </c>
      <c r="B7" s="20">
        <v>20</v>
      </c>
      <c r="C7" s="21">
        <v>20</v>
      </c>
      <c r="D7" s="21">
        <v>20</v>
      </c>
      <c r="E7" s="21">
        <v>20</v>
      </c>
      <c r="F7" s="21">
        <v>20</v>
      </c>
      <c r="G7" s="21">
        <v>20</v>
      </c>
      <c r="H7" s="21">
        <v>20</v>
      </c>
      <c r="I7" s="21">
        <v>20</v>
      </c>
      <c r="J7" s="21">
        <v>20</v>
      </c>
      <c r="K7" s="46" t="s">
        <v>21</v>
      </c>
      <c r="L7" s="28">
        <v>240</v>
      </c>
      <c r="M7" s="29">
        <v>390</v>
      </c>
      <c r="O7" s="11">
        <f>50*O5</f>
        <v>3.25</v>
      </c>
      <c r="P7" s="11">
        <f>100*O5</f>
        <v>6.5</v>
      </c>
    </row>
    <row r="8" spans="1:16" ht="14.25" customHeight="1" x14ac:dyDescent="0.2">
      <c r="A8" s="45" t="s">
        <v>12</v>
      </c>
      <c r="B8" s="20">
        <v>20</v>
      </c>
      <c r="C8" s="21">
        <v>20</v>
      </c>
      <c r="D8" s="21">
        <v>20</v>
      </c>
      <c r="E8" s="21">
        <v>20</v>
      </c>
      <c r="F8" s="21">
        <v>20</v>
      </c>
      <c r="G8" s="21">
        <v>20</v>
      </c>
      <c r="H8" s="21">
        <v>30</v>
      </c>
      <c r="I8" s="21">
        <v>30</v>
      </c>
      <c r="J8" s="21">
        <v>30</v>
      </c>
      <c r="K8" s="47"/>
      <c r="L8" s="28"/>
      <c r="M8" s="29"/>
      <c r="O8" s="11"/>
      <c r="P8" s="11"/>
    </row>
    <row r="9" spans="1:16" ht="14.25" customHeight="1" x14ac:dyDescent="0.2">
      <c r="A9" s="48" t="s">
        <v>13</v>
      </c>
      <c r="B9" s="20">
        <v>70</v>
      </c>
      <c r="C9" s="21">
        <v>70</v>
      </c>
      <c r="D9" s="21">
        <v>70</v>
      </c>
      <c r="E9" s="21">
        <v>70</v>
      </c>
      <c r="F9" s="21">
        <v>70</v>
      </c>
      <c r="G9" s="21">
        <v>70</v>
      </c>
      <c r="H9" s="21">
        <v>80</v>
      </c>
      <c r="I9" s="21">
        <v>80</v>
      </c>
      <c r="J9" s="21">
        <v>80</v>
      </c>
      <c r="K9" s="46" t="s">
        <v>22</v>
      </c>
      <c r="L9" s="28">
        <f>SUM('[1]yields-&amp;-plan_summary'!S9:V14)+O11</f>
        <v>1349.5</v>
      </c>
      <c r="M9" s="29">
        <f>SUM('[1]yields-&amp;-plan_summary'!S27:V32)+P11</f>
        <v>1169</v>
      </c>
      <c r="O9" s="11"/>
      <c r="P9" s="11"/>
    </row>
    <row r="10" spans="1:16" ht="14.25" customHeight="1" x14ac:dyDescent="0.2">
      <c r="A10" s="48" t="s">
        <v>14</v>
      </c>
      <c r="B10" s="20">
        <v>80</v>
      </c>
      <c r="C10" s="20">
        <f t="shared" ref="C10:J10" si="2">B10</f>
        <v>80</v>
      </c>
      <c r="D10" s="20">
        <f t="shared" si="2"/>
        <v>80</v>
      </c>
      <c r="E10" s="20">
        <f t="shared" si="2"/>
        <v>80</v>
      </c>
      <c r="F10" s="20">
        <f t="shared" si="2"/>
        <v>80</v>
      </c>
      <c r="G10" s="20">
        <f t="shared" si="2"/>
        <v>80</v>
      </c>
      <c r="H10" s="20">
        <v>90</v>
      </c>
      <c r="I10" s="20">
        <f t="shared" si="2"/>
        <v>90</v>
      </c>
      <c r="J10" s="20">
        <f t="shared" si="2"/>
        <v>90</v>
      </c>
      <c r="K10" s="47"/>
      <c r="L10" s="28"/>
      <c r="M10" s="29"/>
      <c r="O10" s="11"/>
      <c r="P10" s="11"/>
    </row>
    <row r="11" spans="1:16" ht="14.25" customHeight="1" x14ac:dyDescent="0.2">
      <c r="A11" s="48" t="s">
        <v>15</v>
      </c>
      <c r="B11" s="20">
        <v>25</v>
      </c>
      <c r="C11" s="21"/>
      <c r="D11" s="21"/>
      <c r="E11" s="21">
        <v>25</v>
      </c>
      <c r="F11" s="21"/>
      <c r="G11" s="21"/>
      <c r="H11" s="21">
        <v>25</v>
      </c>
      <c r="I11" s="21"/>
      <c r="J11" s="21"/>
      <c r="K11" s="47"/>
      <c r="L11" s="28"/>
      <c r="M11" s="29"/>
      <c r="O11" s="11">
        <f>O7*6</f>
        <v>19.5</v>
      </c>
      <c r="P11" s="11">
        <f>P7*6</f>
        <v>39</v>
      </c>
    </row>
    <row r="12" spans="1:16" ht="14.25" customHeight="1" x14ac:dyDescent="0.2">
      <c r="A12" s="43" t="s">
        <v>16</v>
      </c>
      <c r="B12" s="18">
        <f t="shared" ref="B12:G12" si="3">SUM(B13:B17)</f>
        <v>15</v>
      </c>
      <c r="C12" s="19">
        <f t="shared" si="3"/>
        <v>30</v>
      </c>
      <c r="D12" s="19">
        <f t="shared" si="3"/>
        <v>150</v>
      </c>
      <c r="E12" s="19">
        <f t="shared" si="3"/>
        <v>525</v>
      </c>
      <c r="F12" s="19">
        <f t="shared" si="3"/>
        <v>20</v>
      </c>
      <c r="G12" s="19">
        <f t="shared" si="3"/>
        <v>35</v>
      </c>
      <c r="H12" s="19">
        <v>35</v>
      </c>
      <c r="I12" s="19">
        <f>SUM(I13:I17)</f>
        <v>148</v>
      </c>
      <c r="J12" s="19">
        <v>35</v>
      </c>
      <c r="K12" s="44">
        <f>K13+K15</f>
        <v>500</v>
      </c>
      <c r="L12" s="36">
        <f>SUM(L13:M17)</f>
        <v>718</v>
      </c>
      <c r="M12" s="37"/>
    </row>
    <row r="13" spans="1:16" ht="14.25" customHeight="1" x14ac:dyDescent="0.2">
      <c r="A13" s="45" t="s">
        <v>11</v>
      </c>
      <c r="B13" s="20">
        <v>15</v>
      </c>
      <c r="C13" s="21">
        <v>15</v>
      </c>
      <c r="D13" s="21">
        <v>15</v>
      </c>
      <c r="E13" s="21">
        <v>20</v>
      </c>
      <c r="F13" s="21">
        <v>20</v>
      </c>
      <c r="G13" s="21">
        <v>20</v>
      </c>
      <c r="H13" s="21">
        <v>20</v>
      </c>
      <c r="I13" s="21">
        <v>20</v>
      </c>
      <c r="J13" s="21">
        <v>20</v>
      </c>
      <c r="K13" s="49">
        <v>150</v>
      </c>
      <c r="L13" s="38">
        <v>255</v>
      </c>
      <c r="M13" s="39"/>
    </row>
    <row r="14" spans="1:16" ht="14.25" customHeight="1" x14ac:dyDescent="0.2">
      <c r="A14" s="45" t="s">
        <v>12</v>
      </c>
      <c r="B14" s="20"/>
      <c r="C14" s="21">
        <v>15</v>
      </c>
      <c r="D14" s="21">
        <v>15</v>
      </c>
      <c r="E14" s="21">
        <v>15</v>
      </c>
      <c r="F14" s="21"/>
      <c r="G14" s="21">
        <v>15</v>
      </c>
      <c r="H14" s="21">
        <v>15</v>
      </c>
      <c r="I14" s="21">
        <v>15</v>
      </c>
      <c r="J14" s="21">
        <v>15</v>
      </c>
      <c r="K14" s="49"/>
      <c r="L14" s="38"/>
      <c r="M14" s="39"/>
    </row>
    <row r="15" spans="1:16" ht="14.25" customHeight="1" x14ac:dyDescent="0.2">
      <c r="A15" s="48" t="s">
        <v>17</v>
      </c>
      <c r="B15" s="20"/>
      <c r="C15" s="21"/>
      <c r="D15" s="21"/>
      <c r="E15" s="21">
        <v>490</v>
      </c>
      <c r="F15" s="21"/>
      <c r="G15" s="21"/>
      <c r="H15" s="21"/>
      <c r="I15" s="21"/>
      <c r="J15" s="21"/>
      <c r="K15" s="49">
        <v>350</v>
      </c>
      <c r="L15" s="30">
        <v>463</v>
      </c>
      <c r="M15" s="31"/>
    </row>
    <row r="16" spans="1:16" ht="14.25" customHeight="1" x14ac:dyDescent="0.2">
      <c r="A16" s="48" t="s">
        <v>14</v>
      </c>
      <c r="B16" s="20"/>
      <c r="C16" s="21"/>
      <c r="D16" s="21">
        <v>110</v>
      </c>
      <c r="E16" s="21"/>
      <c r="F16" s="21"/>
      <c r="G16" s="21"/>
      <c r="H16" s="21"/>
      <c r="I16" s="21">
        <v>88</v>
      </c>
      <c r="J16" s="21"/>
      <c r="K16" s="49"/>
      <c r="L16" s="32"/>
      <c r="M16" s="33"/>
    </row>
    <row r="17" spans="1:13" ht="14.25" customHeight="1" x14ac:dyDescent="0.2">
      <c r="A17" s="48" t="s">
        <v>15</v>
      </c>
      <c r="B17" s="20"/>
      <c r="C17" s="21"/>
      <c r="D17" s="21">
        <v>10</v>
      </c>
      <c r="E17" s="21"/>
      <c r="F17" s="21"/>
      <c r="G17" s="21"/>
      <c r="H17" s="21"/>
      <c r="I17" s="21">
        <v>25</v>
      </c>
      <c r="J17" s="21"/>
      <c r="K17" s="49"/>
      <c r="L17" s="34"/>
      <c r="M17" s="35"/>
    </row>
    <row r="18" spans="1:13" ht="14.25" customHeight="1" x14ac:dyDescent="0.2">
      <c r="A18" s="43" t="s">
        <v>18</v>
      </c>
      <c r="B18" s="22">
        <f>B6-B12</f>
        <v>200</v>
      </c>
      <c r="C18" s="23">
        <f t="shared" ref="C18" si="4">C6-C12</f>
        <v>160</v>
      </c>
      <c r="D18" s="23">
        <f t="shared" ref="D18:H18" si="5">D6-D12</f>
        <v>40</v>
      </c>
      <c r="E18" s="23">
        <f>E6-E12</f>
        <v>-310</v>
      </c>
      <c r="F18" s="23">
        <f t="shared" si="5"/>
        <v>170</v>
      </c>
      <c r="G18" s="23">
        <f t="shared" si="5"/>
        <v>155</v>
      </c>
      <c r="H18" s="23">
        <f t="shared" si="5"/>
        <v>210</v>
      </c>
      <c r="I18" s="23">
        <f>I6-I12</f>
        <v>72</v>
      </c>
      <c r="J18" s="23">
        <f>J6-J12</f>
        <v>185</v>
      </c>
      <c r="K18" s="50">
        <v>369</v>
      </c>
      <c r="L18" s="9">
        <f>L6-L12</f>
        <v>871.5</v>
      </c>
      <c r="M18" s="10">
        <f>M6-L12</f>
        <v>841</v>
      </c>
    </row>
    <row r="19" spans="1:13" ht="14.25" customHeight="1" x14ac:dyDescent="0.2">
      <c r="A19" s="51" t="s">
        <v>19</v>
      </c>
      <c r="B19" s="52">
        <f>B18</f>
        <v>200</v>
      </c>
      <c r="C19" s="53">
        <f>SUM($B$18:C18)</f>
        <v>360</v>
      </c>
      <c r="D19" s="53">
        <f>SUM($B$18:D18)</f>
        <v>400</v>
      </c>
      <c r="E19" s="53">
        <f>SUM($B$18:E18)</f>
        <v>90</v>
      </c>
      <c r="F19" s="53">
        <f>SUM($B$18:F18)</f>
        <v>260</v>
      </c>
      <c r="G19" s="53">
        <f>SUM($B$18:G18)</f>
        <v>415</v>
      </c>
      <c r="H19" s="53">
        <f>SUM($B$18:H18)</f>
        <v>625</v>
      </c>
      <c r="I19" s="53">
        <f>SUM($B$18:I18)</f>
        <v>697</v>
      </c>
      <c r="J19" s="53">
        <f>SUM($B$18:J18)</f>
        <v>882</v>
      </c>
      <c r="K19" s="54">
        <f>J19+K18+SUM(B10:J10)*0.065</f>
        <v>1299.75</v>
      </c>
      <c r="L19" s="9">
        <f>G19+L18</f>
        <v>1286.5</v>
      </c>
      <c r="M19" s="10">
        <f>G19+M18</f>
        <v>1256</v>
      </c>
    </row>
    <row r="20" spans="1:13" ht="14.25" customHeight="1" x14ac:dyDescent="0.2">
      <c r="L20" t="b">
        <f>L19=[1]net_2022_nominal!B21/1000000</f>
        <v>0</v>
      </c>
    </row>
    <row r="21" spans="1:13" ht="14.25" customHeight="1" x14ac:dyDescent="0.2">
      <c r="A21" s="12" t="s">
        <v>20</v>
      </c>
      <c r="K21" s="13"/>
    </row>
    <row r="22" spans="1:13" ht="14.25" customHeight="1" x14ac:dyDescent="0.2">
      <c r="A22" s="12" t="s">
        <v>23</v>
      </c>
      <c r="H22" s="13"/>
    </row>
    <row r="23" spans="1:13" ht="14.25" customHeight="1" x14ac:dyDescent="0.2">
      <c r="A23" s="14"/>
      <c r="B23" s="15"/>
      <c r="C23" s="15"/>
      <c r="D23" s="15"/>
      <c r="E23" s="15"/>
    </row>
    <row r="24" spans="1:13" x14ac:dyDescent="0.2">
      <c r="A24" s="16"/>
    </row>
    <row r="26" spans="1:13" x14ac:dyDescent="0.2">
      <c r="D26" s="17"/>
    </row>
  </sheetData>
  <mergeCells count="15">
    <mergeCell ref="K15:K17"/>
    <mergeCell ref="L15:M17"/>
    <mergeCell ref="K9:K11"/>
    <mergeCell ref="L9:L11"/>
    <mergeCell ref="M9:M11"/>
    <mergeCell ref="L12:M12"/>
    <mergeCell ref="K13:K14"/>
    <mergeCell ref="L13:M14"/>
    <mergeCell ref="A2:K2"/>
    <mergeCell ref="C3:E3"/>
    <mergeCell ref="O5:P5"/>
    <mergeCell ref="O6:P6"/>
    <mergeCell ref="K7:K8"/>
    <mergeCell ref="L7:L8"/>
    <mergeCell ref="M7:M8"/>
  </mergeCells>
  <conditionalFormatting sqref="L20">
    <cfRule type="containsText" dxfId="0" priority="1" operator="containsText" text="True">
      <formula>NOT(ISERROR(SEARCH("True",L20)))</formula>
    </cfRule>
  </conditionalFormatting>
  <pageMargins left="0.19685039370078741" right="0.19685039370078741" top="0.98425196850393704" bottom="0.98425196850393704" header="0.98425196850393704" footer="0.98425196850393704"/>
  <pageSetup orientation="landscape" horizontalDpi="300" verticalDpi="300" r:id="rId1"/>
  <headerFooter alignWithMargins="0">
    <oddFooter>&amp;L&amp;C&amp;R</oddFooter>
  </headerFooter>
  <ignoredErrors>
    <ignoredError sqref="H6:J6" formulaRange="1"/>
    <ignoredError sqref="K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 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Kvantaliani</dc:creator>
  <cp:lastModifiedBy>Irakli Khomeriki</cp:lastModifiedBy>
  <cp:lastPrinted>2022-06-30T13:51:14Z</cp:lastPrinted>
  <dcterms:created xsi:type="dcterms:W3CDTF">2022-06-23T11:49:47Z</dcterms:created>
  <dcterms:modified xsi:type="dcterms:W3CDTF">2022-06-30T13:57:36Z</dcterms:modified>
</cp:coreProperties>
</file>